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Netznutzungsmanagement\Durchleitungen Gas\KoV\KoV X\"/>
    </mc:Choice>
  </mc:AlternateContent>
  <bookViews>
    <workbookView xWindow="240" yWindow="915" windowWidth="15600" windowHeight="663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 iterate="1" calcOnSave="0"/>
</workbook>
</file>

<file path=xl/calcChain.xml><?xml version="1.0" encoding="utf-8"?>
<calcChain xmlns="http://schemas.openxmlformats.org/spreadsheetml/2006/main">
  <c r="Q12" i="7" l="1"/>
  <c r="Q13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K53" i="18"/>
  <c r="E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F21" i="18"/>
  <c r="M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L21" i="18"/>
  <c r="E21" i="18" s="1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E65" i="18" l="1"/>
  <c r="X21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X25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4" i="7" l="1"/>
  <c r="Q18" i="7"/>
  <c r="Q15" i="7"/>
  <c r="Q11" i="7"/>
  <c r="Q20" i="7"/>
  <c r="Q25" i="7"/>
  <c r="Q16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<sst xmlns="http://schemas.openxmlformats.org/spreadsheetml/2006/main" count="1374" uniqueCount="683">
  <si>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</si>
  <si>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</si>
  <si>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</si>
  <si>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</si>
  <si>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</si>
  <si>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</si>
  <si>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</si>
  <si>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</si>
  <si>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</si>
  <si>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</si>
  <si>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</si>
  <si>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</si>
  <si>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</si>
  <si>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</si>
  <si>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</si>
  <si>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</si>
  <si>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</si>
  <si>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</si>
  <si>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</si>
  <si>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</si>
  <si>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</si>
  <si>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</si>
  <si>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</si>
  <si>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</si>
  <si>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</si>
  <si>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</si>
  <si>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</si>
  <si>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</si>
  <si>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</si>
  <si>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</si>
  <si>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</si>
  <si>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</si>
  <si>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</si>
  <si>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</si>
  <si>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</si>
  <si>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</si>
  <si>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</si>
  <si>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</si>
  <si>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</si>
  <si>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</si>
  <si>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</si>
  <si>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</si>
  <si>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</si>
  <si>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</si>
  <si>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</si>
  <si>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</si>
  <si>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</si>
  <si>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</si>
  <si>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</si>
  <si>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</si>
  <si>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</si>
  <si>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</si>
  <si>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</si>
  <si>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</si>
  <si>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</si>
  <si>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</si>
  <si>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</si>
  <si>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</si>
  <si>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</si>
  <si>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</si>
  <si>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</si>
  <si>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</si>
  <si>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</si>
  <si>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</si>
  <si>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</si>
  <si>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</si>
  <si>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</si>
  <si>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</si>
  <si>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</si>
  <si>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</si>
  <si>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</si>
  <si>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</si>
  <si>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</si>
  <si>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</si>
  <si>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</si>
  <si>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</si>
  <si>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</si>
  <si>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</si>
  <si>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</si>
  <si>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</si>
  <si>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</si>
  <si>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</si>
  <si>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</si>
  <si>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</si>
  <si>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</si>
  <si>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</si>
  <si>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</si>
  <si>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</si>
  <si>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</si>
  <si>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</si>
  <si>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</si>
  <si>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</si>
  <si>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</si>
  <si>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</si>
  <si>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</si>
  <si>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</si>
  <si>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</si>
  <si>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</si>
  <si>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</si>
  <si>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</si>
  <si>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</si>
  <si>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</si>
  <si>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</si>
  <si>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</si>
  <si>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</si>
  <si>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</si>
  <si>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</si>
  <si>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</si>
  <si>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</si>
  <si>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</si>
  <si>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</si>
  <si>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</si>
  <si>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</si>
  <si>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</si>
  <si>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</si>
  <si>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</si>
  <si>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</si>
  <si>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</si>
  <si>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</si>
  <si>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</si>
  <si>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</si>
  <si>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</si>
  <si>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</si>
  <si>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</si>
  <si>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</si>
  <si>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</si>
  <si>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</si>
  <si>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</si>
  <si>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</si>
  <si>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</si>
  <si>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</si>
  <si>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</si>
  <si>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</si>
  <si>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</si>
  <si>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</si>
  <si>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</si>
  <si>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</si>
  <si>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</si>
  <si>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</si>
  <si>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</si>
  <si>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</si>
  <si>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</si>
  <si>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</si>
  <si>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</si>
  <si>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</si>
  <si>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</si>
  <si>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</si>
  <si>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</si>
  <si>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</si>
  <si>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</si>
  <si>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</si>
  <si>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</si>
  <si>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</si>
  <si>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</si>
  <si>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</si>
  <si>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</si>
  <si>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</si>
  <si>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</si>
  <si>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</si>
  <si>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</si>
  <si>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</si>
  <si>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</si>
  <si>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</si>
  <si>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</si>
  <si>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</si>
  <si>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</si>
  <si>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</si>
  <si>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</si>
  <si>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</si>
  <si>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</si>
  <si>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</si>
  <si>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</si>
  <si>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</si>
  <si>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</si>
  <si>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</si>
  <si>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</si>
  <si>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</si>
  <si>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</si>
  <si>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</si>
  <si>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</si>
  <si>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</si>
  <si>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</si>
  <si>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</si>
  <si>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</si>
  <si>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</si>
  <si>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</si>
  <si>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</si>
  <si>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</si>
  <si>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</si>
  <si>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</si>
  <si>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</si>
  <si>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</si>
  <si>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</si>
  <si>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</si>
  <si>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</si>
  <si>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</si>
  <si>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</si>
  <si>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</si>
  <si>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</si>
  <si>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</si>
  <si>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</si>
  <si>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</si>
  <si>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</si>
  <si>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</si>
  <si>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</si>
  <si>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</si>
  <si>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</si>
  <si>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</si>
  <si>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</si>
  <si>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</si>
  <si>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</si>
  <si>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</si>
  <si>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</si>
  <si>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</si>
  <si>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</si>
  <si>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</si>
  <si>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</si>
  <si>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</si>
  <si>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</si>
  <si>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</si>
  <si>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</si>
  <si>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</si>
  <si>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</si>
  <si>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</si>
  <si>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</si>
  <si>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</si>
  <si>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</si>
  <si>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</si>
  <si>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</si>
  <si>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</si>
  <si>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</si>
  <si>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</si>
  <si>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</si>
  <si>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</si>
  <si>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</si>
  <si>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</si>
  <si>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</si>
  <si>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</si>
  <si>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</si>
  <si>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</si>
  <si>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</si>
  <si>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</si>
  <si>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</si>
  <si>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</si>
  <si>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</si>
  <si>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</si>
  <si>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</si>
  <si>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</si>
  <si>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</si>
  <si>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</si>
  <si>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</si>
  <si>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</si>
  <si>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</si>
  <si>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</si>
  <si>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</si>
  <si>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</si>
  <si>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</si>
  <si>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</si>
  <si>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</si>
  <si>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</si>
  <si>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</si>
  <si>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</si>
  <si>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</si>
  <si>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</si>
  <si>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</si>
  <si>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</si>
  <si>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</si>
  <si>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</si>
  <si>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</si>
  <si>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</si>
  <si>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</si>
  <si>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</si>
  <si>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</si>
  <si>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</si>
  <si>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</si>
  <si>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</si>
  <si>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</si>
  <si>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</si>
  <si>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</si>
  <si>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</si>
  <si>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</si>
  <si>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</si>
  <si>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</si>
  <si>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</si>
  <si>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</si>
  <si>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</si>
  <si>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</si>
  <si>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</si>
  <si>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</si>
  <si>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</si>
  <si>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</si>
  <si>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</si>
  <si>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</si>
  <si>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</si>
  <si>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</si>
  <si>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</si>
  <si>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</si>
  <si>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</si>
  <si>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</si>
  <si>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</si>
  <si>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</si>
  <si>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</si>
  <si>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</si>
  <si>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</si>
  <si>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</si>
  <si>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</si>
  <si>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</si>
  <si>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</si>
  <si>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</si>
  <si>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</si>
  <si>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</si>
  <si>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</si>
  <si>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</si>
  <si>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</si>
  <si>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</si>
  <si>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</si>
  <si>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</si>
  <si>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</si>
  <si>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</si>
  <si>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</si>
  <si>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</si>
  <si>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</si>
  <si>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</si>
  <si>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</si>
  <si>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</si>
  <si>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</si>
  <si>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</si>
  <si>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</si>
  <si>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</si>
  <si>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</si>
  <si>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</si>
  <si>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</si>
  <si>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</si>
  <si>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</si>
  <si>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</si>
  <si>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</si>
  <si>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</si>
  <si>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</si>
  <si>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</si>
  <si>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</si>
  <si>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</si>
  <si>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</si>
  <si>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</si>
  <si>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</si>
  <si>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</si>
  <si>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</si>
  <si>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</si>
  <si>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</si>
  <si>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</si>
  <si>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</si>
  <si>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</si>
  <si>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</si>
  <si>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</si>
  <si>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</si>
  <si>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</si>
  <si>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</si>
  <si>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</si>
  <si>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</si>
  <si>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</si>
  <si>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</si>
  <si>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</si>
  <si>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</si>
  <si>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</si>
  <si>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</si>
  <si>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</si>
  <si>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</si>
  <si>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</si>
  <si>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</si>
  <si>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</si>
  <si>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</si>
  <si>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</si>
  <si>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</si>
  <si>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</si>
  <si>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</si>
  <si>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</si>
  <si>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</si>
  <si>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</si>
  <si>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</si>
  <si>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</si>
  <si>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</si>
  <si>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</si>
  <si>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</si>
  <si>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</si>
  <si>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</si>
  <si>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</si>
  <si>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</si>
  <si>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</si>
  <si>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</si>
  <si>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</si>
  <si>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</si>
  <si>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</si>
  <si>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</si>
  <si>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</si>
  <si>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</si>
  <si>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</si>
  <si>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</si>
  <si>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</si>
  <si>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</si>
  <si>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</si>
  <si>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</si>
  <si>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</si>
  <si>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</si>
  <si>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</si>
  <si>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</si>
  <si>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</si>
  <si>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</si>
  <si>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</si>
  <si>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</si>
  <si>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</si>
  <si>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</si>
  <si>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</si>
  <si>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</si>
  <si>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</si>
  <si>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</si>
  <si>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</si>
  <si>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</si>
  <si>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</si>
  <si>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</si>
  <si>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</si>
  <si>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</si>
  <si>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</si>
  <si>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</si>
  <si>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</si>
  <si>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</si>
  <si>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</si>
  <si>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</si>
  <si>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</si>
  <si>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</si>
  <si>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</si>
  <si>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</si>
  <si>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</si>
  <si>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</si>
  <si>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</si>
  <si>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</si>
  <si>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</si>
  <si>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</si>
  <si>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</si>
  <si>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</si>
  <si>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</si>
  <si>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</si>
  <si>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</si>
  <si>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</si>
  <si>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</si>
  <si>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</si>
  <si>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</si>
  <si>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</si>
  <si>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</si>
  <si>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</si>
  <si>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</si>
  <si>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</si>
  <si>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</si>
  <si>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</si>
  <si>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</si>
  <si>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</si>
  <si>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</si>
  <si>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</si>
  <si>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</si>
  <si>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</si>
  <si>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</si>
  <si>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</si>
  <si>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</si>
  <si>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</si>
  <si>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</si>
  <si>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</si>
  <si>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</si>
  <si>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</si>
  <si>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</si>
  <si>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</si>
  <si>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</si>
  <si>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</si>
  <si>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</si>
  <si>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</si>
  <si>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</si>
  <si>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</si>
  <si>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</si>
  <si>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</si>
  <si>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</si>
  <si>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</si>
  <si>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</si>
  <si>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</si>
  <si>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</si>
  <si>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</si>
  <si>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</si>
  <si>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</si>
  <si>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</si>
  <si>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</si>
  <si>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</si>
  <si>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</si>
  <si>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</si>
  <si>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</si>
  <si>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</si>
  <si>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</si>
  <si>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</si>
  <si>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</si>
  <si>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</si>
  <si>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</si>
  <si>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</si>
  <si>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</si>
  <si>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</si>
  <si>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</si>
  <si>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</si>
  <si>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</si>
  <si>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</si>
  <si>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</si>
  <si>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</si>
  <si>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</si>
  <si>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</si>
  <si>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</si>
  <si>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</si>
  <si>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</si>
  <si>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</si>
  <si>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</si>
  <si>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</si>
  <si>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</si>
  <si>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</si>
  <si>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</si>
  <si>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</si>
  <si>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</si>
  <si>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</si>
  <si>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</si>
  <si>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</si>
  <si>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</si>
  <si>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</si>
  <si>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</si>
  <si>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</si>
  <si>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</si>
  <si>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</si>
  <si>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</si>
  <si>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</si>
  <si>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</si>
  <si>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</si>
  <si>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</si>
  <si>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</si>
  <si>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</si>
  <si>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</si>
  <si>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</si>
  <si>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</si>
  <si>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</si>
  <si>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</si>
  <si>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</si>
  <si>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</si>
  <si>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</si>
  <si>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</si>
  <si>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</si>
  <si>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</si>
  <si>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</si>
  <si>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</si>
  <si>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</si>
  <si>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</si>
  <si>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</si>
  <si>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</si>
  <si>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</si>
  <si>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</si>
  <si>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</si>
  <si>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</si>
  <si>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</si>
  <si>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</si>
  <si>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</si>
  <si>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</si>
  <si>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</si>
  <si>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</si>
  <si>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</si>
  <si>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</si>
  <si>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</si>
  <si>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</si>
  <si>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</si>
  <si>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</si>
  <si>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</si>
  <si>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</si>
  <si>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</si>
  <si>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</si>
  <si>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</si>
  <si>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</si>
  <si>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</si>
  <si>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</si>
  <si>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</si>
  <si>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</si>
  <si>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</si>
  <si>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</si>
  <si>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</si>
  <si>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</si>
  <si>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</si>
  <si>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</si>
  <si>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</si>
  <si>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</si>
  <si>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</si>
  <si>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</si>
  <si>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</si>
  <si>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</si>
  <si>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</si>
  <si>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</si>
  <si>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</si>
  <si>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</si>
  <si>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</si>
  <si>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</si>
  <si>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</si>
  <si>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</si>
  <si>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</si>
  <si>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</si>
  <si>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</si>
  <si>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</si>
  <si>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</si>
  <si>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</si>
  <si>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</si>
  <si>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</si>
  <si>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</si>
  <si>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</si>
  <si>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</si>
  <si>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</si>
  <si>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</si>
  <si>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</si>
  <si>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</si>
  <si>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</si>
  <si>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</si>
  <si>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</si>
  <si>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</si>
  <si>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</si>
  <si>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</si>
  <si>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</si>
  <si>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</si>
  <si>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</si>
  <si>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</si>
  <si>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</si>
  <si>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</si>
  <si>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</si>
  <si>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</si>
  <si>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</si>
  <si>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</si>
  <si>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</si>
  <si>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</si>
  <si>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</si>
  <si>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</si>
  <si>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</si>
  <si>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</si>
  <si>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</si>
  <si>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</si>
  <si>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</si>
  <si>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</si>
  <si>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</si>
  <si>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</si>
  <si>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</si>
  <si>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</si>
  <si>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</si>
  <si>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</si>
  <si>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</si>
  <si>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</si>
  <si>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</si>
  <si>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</si>
  <si>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</si>
  <si>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</si>
  <si>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</si>
  <si>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</si>
  <si>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</si>
  <si>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</si>
  <si>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</si>
  <si>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</si>
  <si>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Energieversorgung Inselsberg GmbH</t>
  </si>
  <si>
    <t>9870030900004</t>
  </si>
  <si>
    <t>Albrechtstraße 14</t>
  </si>
  <si>
    <t>Waltershausen</t>
  </si>
  <si>
    <t>Tobias Wittig</t>
  </si>
  <si>
    <t>wittig@evi-energy.de</t>
  </si>
  <si>
    <t>03622/ 920072</t>
  </si>
  <si>
    <t>NCHN007003090000</t>
  </si>
  <si>
    <t>DE_GWA03</t>
  </si>
  <si>
    <t>Ind.-Koef.</t>
  </si>
  <si>
    <t>IE9</t>
  </si>
  <si>
    <t>IM9</t>
  </si>
  <si>
    <t>DE_GMK03</t>
  </si>
  <si>
    <t>DE_GPD03</t>
  </si>
  <si>
    <t>DE_GHA03</t>
  </si>
  <si>
    <t>DE_GBD03</t>
  </si>
  <si>
    <t>DE_GKO03</t>
  </si>
  <si>
    <t>DE_GBH03</t>
  </si>
  <si>
    <t>DE_GGA03</t>
  </si>
  <si>
    <t>DE_GBA03</t>
  </si>
  <si>
    <t>DE_GGB03</t>
  </si>
  <si>
    <t>DE_GMF03</t>
  </si>
  <si>
    <t>Waltershausen-Tabarz-Friedrichroda</t>
  </si>
  <si>
    <t>Ruhla (100%)</t>
  </si>
  <si>
    <t>Meteomedia AG</t>
  </si>
  <si>
    <t>Ruhla</t>
  </si>
  <si>
    <t>GASPOOLNH7003091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</si>
</sst>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7" sqref="D3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42205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43374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99880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Waltershausen-Tabarz-Friedrichroda</v>
      </c>
      <c r="E28" s="38"/>
      <c r="F28" s="11"/>
      <c r="G28" s="2"/>
    </row>
    <row r="29" spans="1:15">
      <c r="B29" s="15"/>
      <c r="C29" s="22" t="s">
        <v>396</v>
      </c>
      <c r="D29" s="45" t="s">
        <v>678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8" sqref="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Energieversorgung Inselsberg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Waltershausen-Tabarz-Friedrichroda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9870030900004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43374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682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679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L71" sqref="L71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Energieversorgung Inselsberg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Waltershausen-Tabarz-Friedrichroda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9870030900004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43374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Ruhla (100%)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680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Meteomedia AG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681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105490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Meteomedia AG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Ruhla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105490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Energieversorgung Inselsberg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Waltershausen-Tabarz-Friedrichroda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9870030900004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43374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12" sqref="F12:L1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Energieversorgung Inselsberg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Waltershausen-Tabarz-Friedrichroda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9870030900004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43374</v>
      </c>
      <c r="E8" s="130"/>
      <c r="F8" s="130"/>
      <c r="H8" s="128" t="s">
        <v>497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498</v>
      </c>
      <c r="C11" s="140" t="s">
        <v>511</v>
      </c>
      <c r="D11" s="294" t="s">
        <v>247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Waltershausen-Tabarz-Friedrichroda</v>
      </c>
      <c r="D12" s="62" t="s">
        <v>665</v>
      </c>
      <c r="E12" s="165"/>
      <c r="F12" s="297" t="s">
        <v>666</v>
      </c>
      <c r="H12" s="274">
        <v>5.7390872169999998</v>
      </c>
      <c r="I12" s="274">
        <v>-43.300156530000002</v>
      </c>
      <c r="J12" s="274">
        <v>5.7491084639999999</v>
      </c>
      <c r="K12" s="274">
        <v>0.14209355600000001</v>
      </c>
      <c r="L12" s="338">
        <v>40</v>
      </c>
      <c r="M12" s="274">
        <v>0</v>
      </c>
      <c r="N12" s="274">
        <v>0</v>
      </c>
      <c r="O12" s="274">
        <v>0</v>
      </c>
      <c r="P12" s="274">
        <v>0</v>
      </c>
      <c r="Q12" s="339">
        <f t="shared" ref="Q12:Q25" si="1">($H12/(1+($I12/($Q$9-$L12))^$J12)+$K12)+MAX($M12*$Q$9+$N12,$O12*$Q$9+$P12)</f>
        <v>0.99999999962901409</v>
      </c>
      <c r="R12" s="275">
        <v>1</v>
      </c>
      <c r="S12" s="275">
        <v>1</v>
      </c>
      <c r="T12" s="275">
        <v>1</v>
      </c>
      <c r="U12" s="275">
        <v>1</v>
      </c>
      <c r="V12" s="275">
        <v>1</v>
      </c>
      <c r="W12" s="275">
        <v>1</v>
      </c>
      <c r="X12" s="276"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Waltershausen-Tabarz-Friedrichroda</v>
      </c>
      <c r="D13" s="62" t="s">
        <v>665</v>
      </c>
      <c r="E13" s="165"/>
      <c r="F13" s="297" t="s">
        <v>667</v>
      </c>
      <c r="H13" s="274">
        <v>5.7390872169999998</v>
      </c>
      <c r="I13" s="274">
        <v>-43.300156530000002</v>
      </c>
      <c r="J13" s="274">
        <v>5.7491084639999999</v>
      </c>
      <c r="K13" s="274">
        <v>0.14209355600000001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f t="shared" si="1"/>
        <v>0.99999999962901409</v>
      </c>
      <c r="R13" s="275">
        <v>1</v>
      </c>
      <c r="S13" s="275">
        <v>1</v>
      </c>
      <c r="T13" s="275">
        <v>1</v>
      </c>
      <c r="U13" s="275">
        <v>1</v>
      </c>
      <c r="V13" s="275">
        <v>1</v>
      </c>
      <c r="W13" s="275">
        <v>1</v>
      </c>
      <c r="X13" s="276"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Waltershausen-Tabarz-Friedrichroda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>($H14/(1+($I14/($Q$9-$L14))^$J14)+$K14)+MAX($M14*$Q$9+$N14,$O14*$Q$9+$P14)</f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ref="X14:X25" si="2">7-SUM(R14:W14)</f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Waltershausen-Tabarz-Friedrichroda</v>
      </c>
      <c r="D15" s="62" t="s">
        <v>247</v>
      </c>
      <c r="E15" s="165" t="s">
        <v>668</v>
      </c>
      <c r="F15" s="297" t="str">
        <f>VLOOKUP($E15,'BDEW-Standard'!$B$3:$M$94,F$9,0)</f>
        <v>MK3</v>
      </c>
      <c r="H15" s="274">
        <f>ROUND(VLOOKUP($E15,'BDEW-Standard'!$B$3:$M$94,H$9,0),7)</f>
        <v>2.7882424000000001</v>
      </c>
      <c r="I15" s="274">
        <f>ROUND(VLOOKUP($E15,'BDEW-Standard'!$B$3:$M$94,I$9,0),7)</f>
        <v>-34.880612999999997</v>
      </c>
      <c r="J15" s="274">
        <f>ROUND(VLOOKUP($E15,'BDEW-Standard'!$B$3:$M$94,J$9,0),7)</f>
        <v>6.5951899000000003</v>
      </c>
      <c r="K15" s="274">
        <f>ROUND(VLOOKUP($E15,'BDEW-Standard'!$B$3:$M$94,K$9,0),7)</f>
        <v>5.4032900000000002E-2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1.0622306107520199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Waltershausen-Tabarz-Friedrichroda</v>
      </c>
      <c r="D16" s="62" t="s">
        <v>247</v>
      </c>
      <c r="E16" s="165" t="s">
        <v>669</v>
      </c>
      <c r="F16" s="297" t="str">
        <f>VLOOKUP($E16,'BDEW-Standard'!$B$3:$M$94,F$9,0)</f>
        <v>PD3</v>
      </c>
      <c r="H16" s="274">
        <f>ROUND(VLOOKUP($E16,'BDEW-Standard'!$B$3:$M$94,H$9,0),7)</f>
        <v>3.2</v>
      </c>
      <c r="I16" s="274">
        <f>ROUND(VLOOKUP($E16,'BDEW-Standard'!$B$3:$M$94,I$9,0),7)</f>
        <v>-35.799999999999997</v>
      </c>
      <c r="J16" s="274">
        <f>ROUND(VLOOKUP($E16,'BDEW-Standard'!$B$3:$M$94,J$9,0),7)</f>
        <v>8.4</v>
      </c>
      <c r="K16" s="274">
        <f>ROUND(VLOOKUP($E16,'BDEW-Standard'!$B$3:$M$94,K$9,0),7)</f>
        <v>9.3848600000000004E-2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0.99106250024889242</v>
      </c>
      <c r="R16" s="275">
        <f>ROUND(VLOOKUP(MID($E16,4,3),'Wochentag F(WT)'!$B$7:$J$22,R$9,0),4)</f>
        <v>1.0214000000000001</v>
      </c>
      <c r="S16" s="275">
        <f>ROUND(VLOOKUP(MID($E16,4,3),'Wochentag F(WT)'!$B$7:$J$22,S$9,0),4)</f>
        <v>1.0866</v>
      </c>
      <c r="T16" s="275">
        <f>ROUND(VLOOKUP(MID($E16,4,3),'Wochentag F(WT)'!$B$7:$J$22,T$9,0),4)</f>
        <v>1.0720000000000001</v>
      </c>
      <c r="U16" s="275">
        <f>ROUND(VLOOKUP(MID($E16,4,3),'Wochentag F(WT)'!$B$7:$J$22,U$9,0),4)</f>
        <v>1.0557000000000001</v>
      </c>
      <c r="V16" s="275">
        <f>ROUND(VLOOKUP(MID($E16,4,3),'Wochentag F(WT)'!$B$7:$J$22,V$9,0),4)</f>
        <v>1.0117</v>
      </c>
      <c r="W16" s="275">
        <f>ROUND(VLOOKUP(MID($E16,4,3),'Wochentag F(WT)'!$B$7:$J$22,W$9,0),4)</f>
        <v>0.90010000000000001</v>
      </c>
      <c r="X16" s="276">
        <f t="shared" si="2"/>
        <v>0.85249999999999915</v>
      </c>
      <c r="Y16" s="293"/>
      <c r="Z16" s="211"/>
    </row>
    <row r="17" spans="2:26" s="143" customFormat="1">
      <c r="B17" s="144">
        <v>6</v>
      </c>
      <c r="C17" s="145" t="str">
        <f t="shared" si="0"/>
        <v>Waltershausen-Tabarz-Friedrichroda</v>
      </c>
      <c r="D17" s="62" t="s">
        <v>247</v>
      </c>
      <c r="E17" s="165" t="s">
        <v>670</v>
      </c>
      <c r="F17" s="297" t="str">
        <f>VLOOKUP($E17,'BDEW-Standard'!$B$3:$M$94,F$9,0)</f>
        <v>HA3</v>
      </c>
      <c r="H17" s="274">
        <f>ROUND(VLOOKUP($E17,'BDEW-Standard'!$B$3:$M$94,H$9,0),7)</f>
        <v>3.5811213999999998</v>
      </c>
      <c r="I17" s="274">
        <f>ROUND(VLOOKUP($E17,'BDEW-Standard'!$B$3:$M$94,I$9,0),7)</f>
        <v>-36.965006500000001</v>
      </c>
      <c r="J17" s="274">
        <f>ROUND(VLOOKUP($E17,'BDEW-Standard'!$B$3:$M$94,J$9,0),7)</f>
        <v>7.2256947</v>
      </c>
      <c r="K17" s="274">
        <f>ROUND(VLOOKUP($E17,'BDEW-Standard'!$B$3:$M$94,K$9,0),7)</f>
        <v>4.4841600000000002E-2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0.97852945357176691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Waltershausen-Tabarz-Friedrichroda</v>
      </c>
      <c r="D18" s="62" t="s">
        <v>247</v>
      </c>
      <c r="E18" s="165" t="s">
        <v>671</v>
      </c>
      <c r="F18" s="297" t="str">
        <f>VLOOKUP($E18,'BDEW-Standard'!$B$3:$M$94,F$9,0)</f>
        <v>BD3</v>
      </c>
      <c r="H18" s="274">
        <f>ROUND(VLOOKUP($E18,'BDEW-Standard'!$B$3:$M$94,H$9,0),7)</f>
        <v>2.9177027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0.11519119999999999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1.0656106174494469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Waltershausen-Tabarz-Friedrichroda</v>
      </c>
      <c r="D19" s="62" t="s">
        <v>247</v>
      </c>
      <c r="E19" s="165" t="s">
        <v>672</v>
      </c>
      <c r="F19" s="297" t="str">
        <f>VLOOKUP($E19,'BDEW-Standard'!$B$3:$M$94,F$9,0)</f>
        <v>KO3</v>
      </c>
      <c r="H19" s="274">
        <f>ROUND(VLOOKUP($E19,'BDEW-Standard'!$B$3:$M$94,H$9,0),7)</f>
        <v>2.7172288</v>
      </c>
      <c r="I19" s="274">
        <f>ROUND(VLOOKUP($E19,'BDEW-Standard'!$B$3:$M$94,I$9,0),7)</f>
        <v>-35.141256300000002</v>
      </c>
      <c r="J19" s="274">
        <f>ROUND(VLOOKUP($E19,'BDEW-Standard'!$B$3:$M$94,J$9,0),7)</f>
        <v>7.1303394999999998</v>
      </c>
      <c r="K19" s="274">
        <f>ROUND(VLOOKUP($E19,'BDEW-Standard'!$B$3:$M$94,K$9,0),7)</f>
        <v>0.14184720000000001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1.0630299199876638</v>
      </c>
      <c r="R19" s="275">
        <f>ROUND(VLOOKUP(MID($E19,4,3),'Wochentag F(WT)'!$B$7:$J$22,R$9,0),4)</f>
        <v>1.0354000000000001</v>
      </c>
      <c r="S19" s="275">
        <f>ROUND(VLOOKUP(MID($E19,4,3),'Wochentag F(WT)'!$B$7:$J$22,S$9,0),4)</f>
        <v>1.0523</v>
      </c>
      <c r="T19" s="275">
        <f>ROUND(VLOOKUP(MID($E19,4,3),'Wochentag F(WT)'!$B$7:$J$22,T$9,0),4)</f>
        <v>1.0448999999999999</v>
      </c>
      <c r="U19" s="275">
        <f>ROUND(VLOOKUP(MID($E19,4,3),'Wochentag F(WT)'!$B$7:$J$22,U$9,0),4)</f>
        <v>1.0494000000000001</v>
      </c>
      <c r="V19" s="275">
        <f>ROUND(VLOOKUP(MID($E19,4,3),'Wochentag F(WT)'!$B$7:$J$22,V$9,0),4)</f>
        <v>0.98850000000000005</v>
      </c>
      <c r="W19" s="275">
        <f>ROUND(VLOOKUP(MID($E19,4,3),'Wochentag F(WT)'!$B$7:$J$22,W$9,0),4)</f>
        <v>0.88600000000000001</v>
      </c>
      <c r="X19" s="276">
        <f t="shared" si="2"/>
        <v>0.94349999999999934</v>
      </c>
      <c r="Y19" s="293"/>
      <c r="Z19" s="211"/>
    </row>
    <row r="20" spans="2:26" s="143" customFormat="1">
      <c r="B20" s="144">
        <v>9</v>
      </c>
      <c r="C20" s="145" t="str">
        <f t="shared" si="0"/>
        <v>Waltershausen-Tabarz-Friedrichroda</v>
      </c>
      <c r="D20" s="62" t="s">
        <v>247</v>
      </c>
      <c r="E20" s="165" t="s">
        <v>673</v>
      </c>
      <c r="F20" s="297" t="str">
        <f>VLOOKUP($E20,'BDEW-Standard'!$B$3:$M$94,F$9,0)</f>
        <v>BH3</v>
      </c>
      <c r="H20" s="274">
        <f>ROUND(VLOOKUP($E20,'BDEW-Standard'!$B$3:$M$94,H$9,0),7)</f>
        <v>2.0102471999999998</v>
      </c>
      <c r="I20" s="274">
        <f>ROUND(VLOOKUP($E20,'BDEW-Standard'!$B$3:$M$94,I$9,0),7)</f>
        <v>-35.253212400000002</v>
      </c>
      <c r="J20" s="274">
        <f>ROUND(VLOOKUP($E20,'BDEW-Standard'!$B$3:$M$94,J$9,0),7)</f>
        <v>6.1544406</v>
      </c>
      <c r="K20" s="274">
        <f>ROUND(VLOOKUP($E20,'BDEW-Standard'!$B$3:$M$94,K$9,0),7)</f>
        <v>0.32947409999999999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1.0436896084076008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Waltershausen-Tabarz-Friedrichroda</v>
      </c>
      <c r="D21" s="62" t="s">
        <v>247</v>
      </c>
      <c r="E21" s="165" t="s">
        <v>674</v>
      </c>
      <c r="F21" s="297" t="str">
        <f>VLOOKUP($E21,'BDEW-Standard'!$B$3:$M$94,F$9,0)</f>
        <v>GA3</v>
      </c>
      <c r="H21" s="274">
        <f>ROUND(VLOOKUP($E21,'BDEW-Standard'!$B$3:$M$94,H$9,0),7)</f>
        <v>2.2850164999999998</v>
      </c>
      <c r="I21" s="274">
        <f>ROUND(VLOOKUP($E21,'BDEW-Standard'!$B$3:$M$94,I$9,0),7)</f>
        <v>-36.287858399999998</v>
      </c>
      <c r="J21" s="274">
        <f>ROUND(VLOOKUP($E21,'BDEW-Standard'!$B$3:$M$94,J$9,0),7)</f>
        <v>6.5885125999999996</v>
      </c>
      <c r="K21" s="274">
        <f>ROUND(VLOOKUP($E21,'BDEW-Standard'!$B$3:$M$94,K$9,0),7)</f>
        <v>0.31505349999999999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1.0096183914256316</v>
      </c>
      <c r="R21" s="275">
        <f>ROUND(VLOOKUP(MID($E21,4,3),'Wochentag F(WT)'!$B$7:$J$22,R$9,0),4)</f>
        <v>0.93220000000000003</v>
      </c>
      <c r="S21" s="275">
        <f>ROUND(VLOOKUP(MID($E21,4,3),'Wochentag F(WT)'!$B$7:$J$22,S$9,0),4)</f>
        <v>0.98939999999999995</v>
      </c>
      <c r="T21" s="275">
        <f>ROUND(VLOOKUP(MID($E21,4,3),'Wochentag F(WT)'!$B$7:$J$22,T$9,0),4)</f>
        <v>1.0033000000000001</v>
      </c>
      <c r="U21" s="275">
        <f>ROUND(VLOOKUP(MID($E21,4,3),'Wochentag F(WT)'!$B$7:$J$22,U$9,0),4)</f>
        <v>1.0108999999999999</v>
      </c>
      <c r="V21" s="275">
        <f>ROUND(VLOOKUP(MID($E21,4,3),'Wochentag F(WT)'!$B$7:$J$22,V$9,0),4)</f>
        <v>1.018</v>
      </c>
      <c r="W21" s="275">
        <f>ROUND(VLOOKUP(MID($E21,4,3),'Wochentag F(WT)'!$B$7:$J$22,W$9,0),4)</f>
        <v>1.0356000000000001</v>
      </c>
      <c r="X21" s="276">
        <f t="shared" si="2"/>
        <v>1.0106000000000002</v>
      </c>
      <c r="Y21" s="293"/>
      <c r="Z21" s="211"/>
    </row>
    <row r="22" spans="2:26" s="143" customFormat="1">
      <c r="B22" s="144">
        <v>11</v>
      </c>
      <c r="C22" s="145" t="str">
        <f t="shared" si="0"/>
        <v>Waltershausen-Tabarz-Friedrichroda</v>
      </c>
      <c r="D22" s="62" t="s">
        <v>247</v>
      </c>
      <c r="E22" s="165" t="s">
        <v>675</v>
      </c>
      <c r="F22" s="297" t="str">
        <f>VLOOKUP($E22,'BDEW-Standard'!$B$3:$M$94,F$9,0)</f>
        <v>BA3</v>
      </c>
      <c r="H22" s="274">
        <f>ROUND(VLOOKUP($E22,'BDEW-Standard'!$B$3:$M$94,H$9,0),7)</f>
        <v>0.62619619999999998</v>
      </c>
      <c r="I22" s="274">
        <f>ROUND(VLOOKUP($E22,'BDEW-Standard'!$B$3:$M$94,I$9,0),7)</f>
        <v>-33</v>
      </c>
      <c r="J22" s="274">
        <f>ROUND(VLOOKUP($E22,'BDEW-Standard'!$B$3:$M$94,J$9,0),7)</f>
        <v>5.7212303000000002</v>
      </c>
      <c r="K22" s="274">
        <f>ROUND(VLOOKUP($E22,'BDEW-Standard'!$B$3:$M$94,K$9,0),7)</f>
        <v>0.78556550000000003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1.0711738317583412</v>
      </c>
      <c r="R22" s="275">
        <f>ROUND(VLOOKUP(MID($E22,4,3),'Wochentag F(WT)'!$B$7:$J$22,R$9,0),4)</f>
        <v>1.0848</v>
      </c>
      <c r="S22" s="275">
        <f>ROUND(VLOOKUP(MID($E22,4,3),'Wochentag F(WT)'!$B$7:$J$22,S$9,0),4)</f>
        <v>1.1211</v>
      </c>
      <c r="T22" s="275">
        <f>ROUND(VLOOKUP(MID($E22,4,3),'Wochentag F(WT)'!$B$7:$J$22,T$9,0),4)</f>
        <v>1.0769</v>
      </c>
      <c r="U22" s="275">
        <f>ROUND(VLOOKUP(MID($E22,4,3),'Wochentag F(WT)'!$B$7:$J$22,U$9,0),4)</f>
        <v>1.1353</v>
      </c>
      <c r="V22" s="275">
        <f>ROUND(VLOOKUP(MID($E22,4,3),'Wochentag F(WT)'!$B$7:$J$22,V$9,0),4)</f>
        <v>1.1402000000000001</v>
      </c>
      <c r="W22" s="275">
        <f>ROUND(VLOOKUP(MID($E22,4,3),'Wochentag F(WT)'!$B$7:$J$22,W$9,0),4)</f>
        <v>0.48520000000000002</v>
      </c>
      <c r="X22" s="276">
        <f t="shared" si="2"/>
        <v>0.95650000000000013</v>
      </c>
      <c r="Y22" s="293"/>
      <c r="Z22" s="211"/>
    </row>
    <row r="23" spans="2:26" s="143" customFormat="1">
      <c r="B23" s="144">
        <v>12</v>
      </c>
      <c r="C23" s="145" t="str">
        <f t="shared" si="0"/>
        <v>Waltershausen-Tabarz-Friedrichroda</v>
      </c>
      <c r="D23" s="62" t="s">
        <v>247</v>
      </c>
      <c r="E23" s="165" t="s">
        <v>664</v>
      </c>
      <c r="F23" s="297" t="str">
        <f>VLOOKUP($E23,'BDEW-Standard'!$B$3:$M$94,F$9,0)</f>
        <v>WA3</v>
      </c>
      <c r="H23" s="274">
        <f>ROUND(VLOOKUP($E23,'BDEW-Standard'!$B$3:$M$94,H$9,0),7)</f>
        <v>0.76572899999999999</v>
      </c>
      <c r="I23" s="274">
        <f>ROUND(VLOOKUP($E23,'BDEW-Standard'!$B$3:$M$94,I$9,0),7)</f>
        <v>-36.023791199999998</v>
      </c>
      <c r="J23" s="274">
        <f>ROUND(VLOOKUP($E23,'BDEW-Standard'!$B$3:$M$94,J$9,0),7)</f>
        <v>4.8662747</v>
      </c>
      <c r="K23" s="274">
        <f>ROUND(VLOOKUP($E23,'BDEW-Standard'!$B$3:$M$94,K$9,0),7)</f>
        <v>0.80494250000000001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1.0804258319686442</v>
      </c>
      <c r="R23" s="275">
        <f>ROUND(VLOOKUP(MID($E23,4,3),'Wochentag F(WT)'!$B$7:$J$22,R$9,0),4)</f>
        <v>1.2457</v>
      </c>
      <c r="S23" s="275">
        <f>ROUND(VLOOKUP(MID($E23,4,3),'Wochentag F(WT)'!$B$7:$J$22,S$9,0),4)</f>
        <v>1.2615000000000001</v>
      </c>
      <c r="T23" s="275">
        <f>ROUND(VLOOKUP(MID($E23,4,3),'Wochentag F(WT)'!$B$7:$J$22,T$9,0),4)</f>
        <v>1.2706999999999999</v>
      </c>
      <c r="U23" s="275">
        <f>ROUND(VLOOKUP(MID($E23,4,3),'Wochentag F(WT)'!$B$7:$J$22,U$9,0),4)</f>
        <v>1.2430000000000001</v>
      </c>
      <c r="V23" s="275">
        <f>ROUND(VLOOKUP(MID($E23,4,3),'Wochentag F(WT)'!$B$7:$J$22,V$9,0),4)</f>
        <v>1.1275999999999999</v>
      </c>
      <c r="W23" s="275">
        <f>ROUND(VLOOKUP(MID($E23,4,3),'Wochentag F(WT)'!$B$7:$J$22,W$9,0),4)</f>
        <v>0.38769999999999999</v>
      </c>
      <c r="X23" s="276">
        <f t="shared" si="2"/>
        <v>0.46379999999999999</v>
      </c>
      <c r="Y23" s="293"/>
      <c r="Z23" s="211"/>
    </row>
    <row r="24" spans="2:26" s="143" customFormat="1">
      <c r="B24" s="144">
        <v>13</v>
      </c>
      <c r="C24" s="145" t="str">
        <f t="shared" si="0"/>
        <v>Waltershausen-Tabarz-Friedrichroda</v>
      </c>
      <c r="D24" s="62" t="s">
        <v>247</v>
      </c>
      <c r="E24" s="165" t="s">
        <v>676</v>
      </c>
      <c r="F24" s="297" t="str">
        <f>VLOOKUP($E24,'BDEW-Standard'!$B$3:$M$94,F$9,0)</f>
        <v>GB3</v>
      </c>
      <c r="H24" s="274">
        <f>ROUND(VLOOKUP($E24,'BDEW-Standard'!$B$3:$M$94,H$9,0),7)</f>
        <v>3.2572741999999999</v>
      </c>
      <c r="I24" s="274">
        <f>ROUND(VLOOKUP($E24,'BDEW-Standard'!$B$3:$M$94,I$9,0),7)</f>
        <v>-37.5</v>
      </c>
      <c r="J24" s="274">
        <f>ROUND(VLOOKUP($E24,'BDEW-Standard'!$B$3:$M$94,J$9,0),7)</f>
        <v>6.3462148000000003</v>
      </c>
      <c r="K24" s="274">
        <f>ROUND(VLOOKUP($E24,'BDEW-Standard'!$B$3:$M$94,K$9,0),7)</f>
        <v>8.6622699999999997E-2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0.9584556323619029</v>
      </c>
      <c r="R24" s="275">
        <f>ROUND(VLOOKUP(MID($E24,4,3),'Wochentag F(WT)'!$B$7:$J$22,R$9,0),4)</f>
        <v>0.98970000000000002</v>
      </c>
      <c r="S24" s="275">
        <f>ROUND(VLOOKUP(MID($E24,4,3),'Wochentag F(WT)'!$B$7:$J$22,S$9,0),4)</f>
        <v>0.9627</v>
      </c>
      <c r="T24" s="275">
        <f>ROUND(VLOOKUP(MID($E24,4,3),'Wochentag F(WT)'!$B$7:$J$22,T$9,0),4)</f>
        <v>1.0507</v>
      </c>
      <c r="U24" s="275">
        <f>ROUND(VLOOKUP(MID($E24,4,3),'Wochentag F(WT)'!$B$7:$J$22,U$9,0),4)</f>
        <v>1.0551999999999999</v>
      </c>
      <c r="V24" s="275">
        <f>ROUND(VLOOKUP(MID($E24,4,3),'Wochentag F(WT)'!$B$7:$J$22,V$9,0),4)</f>
        <v>1.0297000000000001</v>
      </c>
      <c r="W24" s="275">
        <f>ROUND(VLOOKUP(MID($E24,4,3),'Wochentag F(WT)'!$B$7:$J$22,W$9,0),4)</f>
        <v>0.97670000000000001</v>
      </c>
      <c r="X24" s="276">
        <f t="shared" si="2"/>
        <v>0.9352999999999998</v>
      </c>
      <c r="Y24" s="293"/>
      <c r="Z24" s="211"/>
    </row>
    <row r="25" spans="2:26" s="143" customFormat="1">
      <c r="B25" s="144">
        <v>14</v>
      </c>
      <c r="C25" s="145" t="str">
        <f t="shared" si="0"/>
        <v>Waltershausen-Tabarz-Friedrichroda</v>
      </c>
      <c r="D25" s="62" t="s">
        <v>247</v>
      </c>
      <c r="E25" s="165" t="s">
        <v>677</v>
      </c>
      <c r="F25" s="297" t="str">
        <f>VLOOKUP($E25,'BDEW-Standard'!$B$3:$M$94,F$9,0)</f>
        <v>MF3</v>
      </c>
      <c r="H25" s="274">
        <f>ROUND(VLOOKUP($E25,'BDEW-Standard'!$B$3:$M$94,H$9,0),7)</f>
        <v>2.3877617999999998</v>
      </c>
      <c r="I25" s="274">
        <f>ROUND(VLOOKUP($E25,'BDEW-Standard'!$B$3:$M$94,I$9,0),7)</f>
        <v>-34.721360500000003</v>
      </c>
      <c r="J25" s="274">
        <f>ROUND(VLOOKUP($E25,'BDEW-Standard'!$B$3:$M$94,J$9,0),7)</f>
        <v>5.8164303999999998</v>
      </c>
      <c r="K25" s="274">
        <f>ROUND(VLOOKUP($E25,'BDEW-Standard'!$B$3:$M$94,K$9,0),7)</f>
        <v>0.12081939999999999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1.0365184142102302</v>
      </c>
      <c r="R25" s="275">
        <f>ROUND(VLOOKUP(MID($E25,4,3),'Wochentag F(WT)'!$B$7:$J$22,R$9,0),4)</f>
        <v>1.0354000000000001</v>
      </c>
      <c r="S25" s="275">
        <f>ROUND(VLOOKUP(MID($E25,4,3),'Wochentag F(WT)'!$B$7:$J$22,S$9,0),4)</f>
        <v>1.0523</v>
      </c>
      <c r="T25" s="275">
        <f>ROUND(VLOOKUP(MID($E25,4,3),'Wochentag F(WT)'!$B$7:$J$22,T$9,0),4)</f>
        <v>1.0448999999999999</v>
      </c>
      <c r="U25" s="275">
        <f>ROUND(VLOOKUP(MID($E25,4,3),'Wochentag F(WT)'!$B$7:$J$22,U$9,0),4)</f>
        <v>1.0494000000000001</v>
      </c>
      <c r="V25" s="275">
        <f>ROUND(VLOOKUP(MID($E25,4,3),'Wochentag F(WT)'!$B$7:$J$22,V$9,0),4)</f>
        <v>0.98850000000000005</v>
      </c>
      <c r="W25" s="275">
        <f>ROUND(VLOOKUP(MID($E25,4,3),'Wochentag F(WT)'!$B$7:$J$22,W$9,0),4)</f>
        <v>0.88600000000000001</v>
      </c>
      <c r="X25" s="276">
        <f t="shared" si="2"/>
        <v>0.94349999999999934</v>
      </c>
      <c r="Y25" s="293"/>
      <c r="Z25" s="211"/>
    </row>
    <row r="26" spans="2:26" s="143" customFormat="1">
      <c r="B26" s="144">
        <v>15</v>
      </c>
      <c r="C26" s="145" t="str">
        <f t="shared" si="0"/>
        <v>Waltershausen-Tabarz-Friedrichroda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Waltershausen-Tabarz-Friedrichroda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Waltershausen-Tabarz-Friedrichroda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Waltershausen-Tabarz-Friedrichroda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Waltershausen-Tabarz-Friedrichroda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Waltershausen-Tabarz-Friedrichroda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Waltershausen-Tabarz-Friedrichroda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Waltershausen-Tabarz-Friedrichroda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Waltershausen-Tabarz-Friedrichroda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Waltershausen-Tabarz-Friedrichroda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Waltershausen-Tabarz-Friedrichroda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Waltershausen-Tabarz-Friedrichroda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Waltershausen-Tabarz-Friedrichroda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Waltershausen-Tabarz-Friedrichroda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Waltershausen-Tabarz-Friedrichroda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Waltershausen-Tabarz-Friedrichroda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R11:Y41 H11:K41 M11:P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H14:K25 C13:C33 C34:C41 M15:X25 M14:P14 R14:X14" unlockedFormula="1"/>
    <ignoredError sqref="L14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Q16" sqref="Q1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Energieversorgung Inselsberg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Waltershausen-Tabarz-Friedrichroda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9870030900004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43374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1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1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Wittig, Tobias</cp:lastModifiedBy>
  <cp:lastPrinted>2015-03-20T22:59:10Z</cp:lastPrinted>
  <dcterms:created xsi:type="dcterms:W3CDTF">2015-01-15T05:25:41Z</dcterms:created>
  <dcterms:modified xsi:type="dcterms:W3CDTF">2018-06-29T08:12:50Z</dcterms:modified>
</cp:coreProperties>
</file>